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E:\Пестриков\Программы\Региональные программы\проект Региональной программы 2022-2032\Внесение изменений 2 квартал 2025\Проект указа\07.07.2025\"/>
    </mc:Choice>
  </mc:AlternateContent>
  <xr:revisionPtr revIDLastSave="0" documentId="13_ncr:1_{7CB315B1-3764-49ED-AD79-07B7B2A7F746}" xr6:coauthVersionLast="47" xr6:coauthVersionMax="47" xr10:uidLastSave="{00000000-0000-0000-0000-000000000000}"/>
  <bookViews>
    <workbookView xWindow="-120" yWindow="-120" windowWidth="29040" windowHeight="15840" xr2:uid="{FC3BAE02-436E-458B-9B9D-4CD5485E9669}"/>
  </bookViews>
  <sheets>
    <sheet name="стр. 13" sheetId="1" r:id="rId1"/>
  </sheets>
  <externalReferences>
    <externalReference r:id="rId2"/>
  </externalReferences>
  <definedNames>
    <definedName name="_xlnm.Print_Area" localSheetId="0">'стр. 13'!$A$1:$BB$93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  <c r="F14" i="1" s="1"/>
  <c r="E15" i="1"/>
  <c r="E14" i="1" s="1"/>
  <c r="D15" i="1"/>
  <c r="D14" i="1"/>
  <c r="O13" i="1"/>
  <c r="F13" i="1"/>
  <c r="C12" i="1"/>
  <c r="AU9" i="1"/>
  <c r="AT9" i="1"/>
  <c r="AS9" i="1"/>
  <c r="AM9" i="1"/>
  <c r="AL9" i="1"/>
  <c r="AH9" i="1"/>
  <c r="AG9" i="1"/>
  <c r="AF9" i="1"/>
  <c r="AE9" i="1"/>
  <c r="AB9" i="1"/>
  <c r="AA9" i="1"/>
  <c r="Y9" i="1"/>
  <c r="X9" i="1"/>
  <c r="T9" i="1"/>
  <c r="S9" i="1"/>
  <c r="Q9" i="1"/>
  <c r="N9" i="1"/>
  <c r="M9" i="1"/>
  <c r="L9" i="1"/>
  <c r="J9" i="1"/>
  <c r="AX8" i="1"/>
  <c r="AW8" i="1"/>
  <c r="AW9" i="1" s="1"/>
  <c r="AV8" i="1"/>
  <c r="AO8" i="1" s="1"/>
  <c r="AU8" i="1"/>
  <c r="AQ8" i="1"/>
  <c r="AP8" i="1"/>
  <c r="G8" i="1" s="1"/>
  <c r="G9" i="1" s="1"/>
  <c r="AN8" i="1"/>
  <c r="AN9" i="1" s="1"/>
  <c r="AJ8" i="1"/>
  <c r="AI8" i="1"/>
  <c r="AI9" i="1" s="1"/>
  <c r="AG8" i="1"/>
  <c r="AD8" i="1" s="1"/>
  <c r="AD9" i="1" s="1"/>
  <c r="AC8" i="1"/>
  <c r="AB8" i="1"/>
  <c r="Z8" i="1"/>
  <c r="Z9" i="1" s="1"/>
  <c r="V8" i="1"/>
  <c r="U8" i="1"/>
  <c r="U9" i="1" s="1"/>
  <c r="R8" i="1"/>
  <c r="R9" i="1" s="1"/>
  <c r="O8" i="1"/>
  <c r="H8" i="1" s="1"/>
  <c r="D17" i="1" s="1"/>
  <c r="D19" i="1" s="1"/>
  <c r="N8" i="1"/>
  <c r="K8" i="1"/>
  <c r="K9" i="1" s="1"/>
  <c r="D8" i="1"/>
  <c r="D9" i="1" s="1"/>
  <c r="AO9" i="1" l="1"/>
  <c r="F8" i="1"/>
  <c r="AP12" i="1"/>
  <c r="E8" i="1"/>
  <c r="E9" i="1" s="1"/>
  <c r="I8" i="1"/>
  <c r="P8" i="1"/>
  <c r="P9" i="1" s="1"/>
  <c r="W8" i="1"/>
  <c r="W9" i="1" s="1"/>
  <c r="AK8" i="1"/>
  <c r="AK9" i="1" s="1"/>
  <c r="AV9" i="1"/>
  <c r="AR8" i="1"/>
  <c r="AR9" i="1" s="1"/>
  <c r="AP9" i="1"/>
  <c r="I9" i="1" l="1"/>
  <c r="C8" i="1"/>
  <c r="C14" i="1" l="1"/>
  <c r="C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Егошина Анна Александровна</author>
    <author>Русинова Ирина Алексеевна</author>
  </authors>
  <commentList>
    <comment ref="T8" authorId="0" shapeId="0" xr:uid="{187C08EE-2AF0-4D9E-B929-19C258025CCD}">
      <text>
        <r>
          <rPr>
            <b/>
            <sz val="9"/>
            <color indexed="81"/>
            <rFont val="Tahoma"/>
            <family val="2"/>
            <charset val="204"/>
          </rPr>
          <t>Егошина Анна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факт</t>
        </r>
      </text>
    </comment>
    <comment ref="AA8" authorId="0" shapeId="0" xr:uid="{C84D7AB0-7B13-4856-AEE6-2326C465F1C7}">
      <text>
        <r>
          <rPr>
            <b/>
            <sz val="9"/>
            <color indexed="81"/>
            <rFont val="Tahoma"/>
            <family val="2"/>
            <charset val="204"/>
          </rPr>
          <t>Егошина Анна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факт</t>
        </r>
      </text>
    </comment>
    <comment ref="AB8" authorId="0" shapeId="0" xr:uid="{DC2E04B3-3BAB-4CC2-943E-D15D0A7B5F1E}">
      <text>
        <r>
          <rPr>
            <b/>
            <sz val="9"/>
            <color indexed="81"/>
            <rFont val="Tahoma"/>
            <family val="2"/>
            <charset val="204"/>
          </rPr>
          <t>Егошина Анна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факт</t>
        </r>
      </text>
    </comment>
    <comment ref="AI8" authorId="1" shapeId="0" xr:uid="{BE20FD77-897B-4059-9504-2C1315A1C044}">
      <text>
        <r>
          <rPr>
            <b/>
            <sz val="9"/>
            <color indexed="81"/>
            <rFont val="Tahoma"/>
            <family val="2"/>
            <charset val="204"/>
          </rPr>
          <t>Русинова Ирина Алексеевна:</t>
        </r>
        <r>
          <rPr>
            <sz val="9"/>
            <color indexed="81"/>
            <rFont val="Tahoma"/>
            <family val="2"/>
            <charset val="204"/>
          </rPr>
          <t xml:space="preserve">
факт
</t>
        </r>
      </text>
    </comment>
  </commentList>
</comments>
</file>

<file path=xl/sharedStrings.xml><?xml version="1.0" encoding="utf-8"?>
<sst xmlns="http://schemas.openxmlformats.org/spreadsheetml/2006/main" count="79" uniqueCount="25">
  <si>
    <t xml:space="preserve">Всего </t>
  </si>
  <si>
    <t>2021 год</t>
  </si>
  <si>
    <t>2022 год</t>
  </si>
  <si>
    <t>2023 год</t>
  </si>
  <si>
    <t>2024 год</t>
  </si>
  <si>
    <t>2025 год</t>
  </si>
  <si>
    <t>2026 год</t>
  </si>
  <si>
    <t>№</t>
  </si>
  <si>
    <t>Наименование газораспределительной организации</t>
  </si>
  <si>
    <t>Объем финансирования</t>
  </si>
  <si>
    <t>Объем реализации в период</t>
  </si>
  <si>
    <t>ВСЕГО, тыс. руб. с НДС, в т.ч.</t>
  </si>
  <si>
    <t>средства от применения специальной надбавки к тарифу на транспортировку газа, тыс. руб. с НДС</t>
  </si>
  <si>
    <t>иные средства, тыс. руб. с НДС</t>
  </si>
  <si>
    <t>средства Единого оператора газификации, тыс. руб. с НДС</t>
  </si>
  <si>
    <t>План освоение вложений, тыс. руб. с НДС</t>
  </si>
  <si>
    <t>План ввода основных средств, тыс. руб. без НДС</t>
  </si>
  <si>
    <t>средства от применения тарифа на услуги по транспортировке газа, тыс. руб. с НДС</t>
  </si>
  <si>
    <t>1</t>
  </si>
  <si>
    <t>АО «Газпром газораспределение Киров»</t>
  </si>
  <si>
    <t>Заместитель генерального директора по экономике и финансам</t>
  </si>
  <si>
    <t>А.М. Слободчиков</t>
  </si>
  <si>
    <t>КВ</t>
  </si>
  <si>
    <t>ПД утв 18.01.2024</t>
  </si>
  <si>
    <t>в тысячах!!!!!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</si>
</sst>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8"/>
      <color rgb="FF00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left" vertical="center" wrapText="1"/>
    </xf>
    <xf numFmtId="4" fontId="4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center" vertical="center" wrapText="1"/>
    </xf>
    <xf numFmtId="4" fontId="0" fillId="0" borderId="0" xfId="0" applyNumberFormat="1"/>
    <xf numFmtId="4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1055;&#1077;&#1089;&#1090;&#1088;&#1080;&#1082;&#1086;&#1074;\&#1055;&#1088;&#1086;&#1075;&#1088;&#1072;&#1084;&#1084;&#1099;\&#1056;&#1077;&#1075;&#1080;&#1086;&#1085;&#1072;&#1083;&#1100;&#1085;&#1099;&#1077;%20&#1087;&#1088;&#1086;&#1075;&#1088;&#1072;&#1084;&#1084;&#1099;\&#1087;&#1088;&#1086;&#1077;&#1082;&#1090;%20&#1056;&#1077;&#1075;&#1080;&#1086;&#1085;&#1072;&#1083;&#1100;&#1085;&#1086;&#1081;%20&#1087;&#1088;&#1086;&#1075;&#1088;&#1072;&#1084;&#1084;&#1099;%202022-2032\&#1042;&#1085;&#1077;&#1089;&#1077;&#1085;&#1080;&#1077;%20&#1080;&#1079;&#1084;&#1077;&#1085;&#1077;&#1085;&#1080;&#1081;%202%20&#1082;&#1074;&#1072;&#1088;&#1090;&#1072;&#1083;%202025\&#1055;&#1088;&#1086;&#1077;&#1082;&#1090;%20&#1091;&#1082;&#1072;&#1079;&#1072;\07.07.2025\&#1048;&#1085;&#1092;&#1086;&#1088;&#1084;&#1072;&#1094;&#1080;&#1103;%20&#1086;&#1073;%20&#1080;&#1089;&#1090;&#1086;&#1095;&#1085;&#1080;&#1082;&#1072;&#1093;%20&#1080;%20&#1086;&#1073;&#1098;&#1077;&#1084;&#1072;&#1093;%20&#1092;&#1080;&#1085;&#1072;&#1085;&#1089;&#1080;&#1088;&#1086;&#1074;&#1072;&#1085;&#1080;&#1103;.xlsx" TargetMode="External"/><Relationship Id="rId1" Type="http://schemas.openxmlformats.org/officeDocument/2006/relationships/externalLinkPath" Target="&#1048;&#1085;&#1092;&#1086;&#1088;&#1084;&#1072;&#1094;&#1080;&#1103;%20&#1086;&#1073;%20&#1080;&#1089;&#1090;&#1086;&#1095;&#1085;&#1080;&#1082;&#1072;&#1093;%20&#1080;%20&#1086;&#1073;&#1098;&#1077;&#1084;&#1072;&#1093;%20&#1092;&#1080;&#1085;&#1072;&#1085;&#1089;&#1080;&#1088;&#1086;&#1074;&#1072;&#108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Д на отправку "/>
      <sheetName val="Итоги маленькие (2)"/>
      <sheetName val="Форма ЕОГ на отправку"/>
      <sheetName val="Свод ИФ"/>
      <sheetName val=" для формы ЕОГ без Иных"/>
      <sheetName val="форма ЕОГ без иных расчет"/>
      <sheetName val="ПД расчет"/>
      <sheetName val="для формы ЕОГ"/>
      <sheetName val="форма ЕОГ"/>
      <sheetName val="Иные 4кв 2023"/>
      <sheetName val="невведенные"/>
      <sheetName val="врезки 2025"/>
    </sheetNames>
    <sheetDataSet>
      <sheetData sheetId="0">
        <row r="5">
          <cell r="X5">
            <v>5904786.2882227674</v>
          </cell>
          <cell r="AD5">
            <v>157324179.28999999</v>
          </cell>
          <cell r="AF5">
            <v>1074121195.8942835</v>
          </cell>
          <cell r="AJ5">
            <v>0</v>
          </cell>
          <cell r="AL5">
            <v>3549974373.8260555</v>
          </cell>
          <cell r="AN5">
            <v>0</v>
          </cell>
          <cell r="AP5">
            <v>0</v>
          </cell>
          <cell r="AR5">
            <v>3033892774.797214</v>
          </cell>
          <cell r="AT5">
            <v>9277347.120000001</v>
          </cell>
          <cell r="AV5">
            <v>0</v>
          </cell>
          <cell r="AX5">
            <v>956310511.68888152</v>
          </cell>
          <cell r="AZ5">
            <v>0</v>
          </cell>
          <cell r="BB5">
            <v>0</v>
          </cell>
          <cell r="BD5">
            <v>104028921.34999999</v>
          </cell>
          <cell r="BF5">
            <v>0</v>
          </cell>
        </row>
        <row r="14317">
          <cell r="O14317">
            <v>8890834090.0858459</v>
          </cell>
          <cell r="P14317">
            <v>163228965.57822275</v>
          </cell>
          <cell r="Q14317">
            <v>8718327777.5564346</v>
          </cell>
          <cell r="R14317">
            <v>9277347.120000001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8975F-7401-4048-84C6-8E541E5AB94E}">
  <sheetPr>
    <tabColor rgb="FF92D050"/>
  </sheetPr>
  <dimension ref="A3:AX83"/>
  <sheetViews>
    <sheetView tabSelected="1" view="pageBreakPreview" zoomScale="55" zoomScaleNormal="85" zoomScaleSheetLayoutView="55" workbookViewId="0">
      <selection activeCell="AO8" sqref="AO8"/>
    </sheetView>
  </sheetViews>
  <sheetFormatPr defaultRowHeight="15" outlineLevelCol="1" x14ac:dyDescent="0.25"/>
  <cols>
    <col min="1" max="1" width="5.85546875" bestFit="1" customWidth="1"/>
    <col min="2" max="2" width="17.7109375" customWidth="1"/>
    <col min="3" max="3" width="15.28515625" customWidth="1" outlineLevel="1"/>
    <col min="4" max="4" width="15.85546875" customWidth="1" outlineLevel="1"/>
    <col min="5" max="5" width="12" customWidth="1" outlineLevel="1"/>
    <col min="6" max="6" width="14" customWidth="1" outlineLevel="1"/>
    <col min="7" max="7" width="15.140625" customWidth="1" outlineLevel="1"/>
    <col min="8" max="8" width="13.7109375" customWidth="1" outlineLevel="1"/>
    <col min="9" max="9" width="13" customWidth="1"/>
    <col min="10" max="10" width="15.85546875" customWidth="1"/>
    <col min="11" max="11" width="13.42578125" customWidth="1"/>
    <col min="12" max="12" width="11.7109375" customWidth="1"/>
    <col min="13" max="13" width="10.85546875" customWidth="1"/>
    <col min="14" max="14" width="11.7109375" customWidth="1"/>
    <col min="15" max="15" width="14" customWidth="1"/>
    <col min="16" max="16" width="11.42578125" customWidth="1"/>
    <col min="17" max="17" width="12.7109375" customWidth="1"/>
    <col min="18" max="18" width="15.7109375" customWidth="1"/>
    <col min="19" max="19" width="12.140625" customWidth="1"/>
    <col min="20" max="20" width="15" customWidth="1"/>
    <col min="21" max="21" width="13.28515625" customWidth="1"/>
    <col min="22" max="24" width="12.140625" customWidth="1"/>
    <col min="25" max="25" width="17.28515625" customWidth="1"/>
    <col min="26" max="26" width="12.140625" customWidth="1"/>
    <col min="27" max="27" width="16.7109375" customWidth="1"/>
    <col min="28" max="28" width="15" customWidth="1"/>
    <col min="29" max="29" width="16" customWidth="1"/>
    <col min="30" max="30" width="12.140625" customWidth="1"/>
    <col min="31" max="31" width="13.85546875" customWidth="1"/>
    <col min="32" max="32" width="14.85546875" customWidth="1"/>
    <col min="33" max="33" width="12.140625" customWidth="1"/>
    <col min="34" max="34" width="16.7109375" customWidth="1"/>
    <col min="35" max="35" width="12.140625" customWidth="1"/>
    <col min="36" max="36" width="13.85546875" customWidth="1"/>
    <col min="37" max="37" width="13.140625" customWidth="1"/>
    <col min="38" max="38" width="12.7109375" customWidth="1"/>
    <col min="39" max="39" width="14.5703125" customWidth="1"/>
    <col min="40" max="40" width="12.42578125" customWidth="1"/>
    <col min="41" max="41" width="13.140625" customWidth="1"/>
    <col min="42" max="42" width="12.28515625" customWidth="1"/>
    <col min="43" max="43" width="15.42578125" customWidth="1"/>
    <col min="44" max="44" width="13" customWidth="1"/>
    <col min="45" max="45" width="12.7109375" customWidth="1"/>
    <col min="46" max="46" width="14.5703125" customWidth="1"/>
    <col min="47" max="47" width="12.42578125" customWidth="1"/>
    <col min="48" max="48" width="13.5703125" customWidth="1"/>
    <col min="49" max="49" width="10.28515625" bestFit="1" customWidth="1"/>
    <col min="50" max="50" width="15.42578125" customWidth="1"/>
  </cols>
  <sheetData>
    <row r="3" spans="1:5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50" ht="17.25" customHeight="1" x14ac:dyDescent="0.25">
      <c r="C4" s="2" t="s">
        <v>0</v>
      </c>
      <c r="D4" s="2"/>
      <c r="E4" s="2"/>
      <c r="F4" s="2"/>
      <c r="G4" s="2"/>
      <c r="H4" s="2"/>
      <c r="I4" s="2" t="s">
        <v>1</v>
      </c>
      <c r="J4" s="2"/>
      <c r="K4" s="2"/>
      <c r="L4" s="2"/>
      <c r="M4" s="2"/>
      <c r="N4" s="2"/>
      <c r="O4" s="2"/>
      <c r="P4" s="2" t="s">
        <v>2</v>
      </c>
      <c r="Q4" s="2"/>
      <c r="R4" s="2"/>
      <c r="S4" s="2"/>
      <c r="T4" s="2"/>
      <c r="U4" s="2"/>
      <c r="V4" s="2"/>
      <c r="W4" s="2" t="s">
        <v>3</v>
      </c>
      <c r="X4" s="2"/>
      <c r="Y4" s="2"/>
      <c r="Z4" s="2"/>
      <c r="AA4" s="2"/>
      <c r="AB4" s="2"/>
      <c r="AC4" s="2"/>
      <c r="AD4" s="2" t="s">
        <v>4</v>
      </c>
      <c r="AE4" s="2"/>
      <c r="AF4" s="2"/>
      <c r="AG4" s="2"/>
      <c r="AH4" s="2"/>
      <c r="AI4" s="2"/>
      <c r="AJ4" s="2"/>
      <c r="AK4" s="2" t="s">
        <v>5</v>
      </c>
      <c r="AL4" s="2"/>
      <c r="AM4" s="2"/>
      <c r="AN4" s="2"/>
      <c r="AO4" s="2"/>
      <c r="AP4" s="2"/>
      <c r="AQ4" s="2"/>
      <c r="AR4" s="2" t="s">
        <v>6</v>
      </c>
      <c r="AS4" s="2"/>
      <c r="AT4" s="2"/>
      <c r="AU4" s="2"/>
      <c r="AV4" s="2"/>
      <c r="AW4" s="2"/>
      <c r="AX4" s="2"/>
    </row>
    <row r="5" spans="1:50" ht="26.25" customHeight="1" x14ac:dyDescent="0.25">
      <c r="A5" s="2" t="s">
        <v>7</v>
      </c>
      <c r="B5" s="2" t="s">
        <v>8</v>
      </c>
      <c r="C5" s="2" t="s">
        <v>9</v>
      </c>
      <c r="D5" s="2"/>
      <c r="E5" s="2"/>
      <c r="F5" s="2"/>
      <c r="G5" s="2" t="s">
        <v>10</v>
      </c>
      <c r="H5" s="2"/>
      <c r="I5" s="2" t="s">
        <v>9</v>
      </c>
      <c r="J5" s="2"/>
      <c r="K5" s="2"/>
      <c r="L5" s="2"/>
      <c r="M5" s="2"/>
      <c r="N5" s="2" t="s">
        <v>10</v>
      </c>
      <c r="O5" s="2"/>
      <c r="P5" s="2" t="s">
        <v>9</v>
      </c>
      <c r="Q5" s="2"/>
      <c r="R5" s="2"/>
      <c r="S5" s="2"/>
      <c r="T5" s="2"/>
      <c r="U5" s="2" t="s">
        <v>10</v>
      </c>
      <c r="V5" s="2"/>
      <c r="W5" s="2" t="s">
        <v>9</v>
      </c>
      <c r="X5" s="2"/>
      <c r="Y5" s="2"/>
      <c r="Z5" s="2"/>
      <c r="AA5" s="2"/>
      <c r="AB5" s="2" t="s">
        <v>10</v>
      </c>
      <c r="AC5" s="2"/>
      <c r="AD5" s="2" t="s">
        <v>9</v>
      </c>
      <c r="AE5" s="2"/>
      <c r="AF5" s="2"/>
      <c r="AG5" s="2"/>
      <c r="AH5" s="2"/>
      <c r="AI5" s="2" t="s">
        <v>10</v>
      </c>
      <c r="AJ5" s="2"/>
      <c r="AK5" s="2" t="s">
        <v>9</v>
      </c>
      <c r="AL5" s="2"/>
      <c r="AM5" s="2"/>
      <c r="AN5" s="2"/>
      <c r="AO5" s="2"/>
      <c r="AP5" s="2" t="s">
        <v>10</v>
      </c>
      <c r="AQ5" s="2"/>
      <c r="AR5" s="2" t="s">
        <v>9</v>
      </c>
      <c r="AS5" s="2"/>
      <c r="AT5" s="2"/>
      <c r="AU5" s="2"/>
      <c r="AV5" s="2"/>
      <c r="AW5" s="2" t="s">
        <v>10</v>
      </c>
      <c r="AX5" s="2"/>
    </row>
    <row r="6" spans="1:50" ht="114.75" x14ac:dyDescent="0.25">
      <c r="A6" s="2"/>
      <c r="B6" s="2"/>
      <c r="C6" s="3" t="s">
        <v>11</v>
      </c>
      <c r="D6" s="3" t="s">
        <v>12</v>
      </c>
      <c r="E6" s="3" t="s">
        <v>13</v>
      </c>
      <c r="F6" s="3" t="s">
        <v>14</v>
      </c>
      <c r="G6" s="4" t="s">
        <v>15</v>
      </c>
      <c r="H6" s="3" t="s">
        <v>16</v>
      </c>
      <c r="I6" s="3" t="s">
        <v>11</v>
      </c>
      <c r="J6" s="3" t="s">
        <v>17</v>
      </c>
      <c r="K6" s="3" t="s">
        <v>12</v>
      </c>
      <c r="L6" s="3" t="s">
        <v>13</v>
      </c>
      <c r="M6" s="3" t="s">
        <v>14</v>
      </c>
      <c r="N6" s="3" t="s">
        <v>15</v>
      </c>
      <c r="O6" s="3" t="s">
        <v>16</v>
      </c>
      <c r="P6" s="3" t="s">
        <v>11</v>
      </c>
      <c r="Q6" s="3" t="s">
        <v>17</v>
      </c>
      <c r="R6" s="3" t="s">
        <v>12</v>
      </c>
      <c r="S6" s="3" t="s">
        <v>13</v>
      </c>
      <c r="T6" s="3" t="s">
        <v>14</v>
      </c>
      <c r="U6" s="3" t="s">
        <v>15</v>
      </c>
      <c r="V6" s="3" t="s">
        <v>16</v>
      </c>
      <c r="W6" s="3" t="s">
        <v>11</v>
      </c>
      <c r="X6" s="3" t="s">
        <v>17</v>
      </c>
      <c r="Y6" s="3" t="s">
        <v>12</v>
      </c>
      <c r="Z6" s="3" t="s">
        <v>13</v>
      </c>
      <c r="AA6" s="3" t="s">
        <v>14</v>
      </c>
      <c r="AB6" s="3" t="s">
        <v>15</v>
      </c>
      <c r="AC6" s="3" t="s">
        <v>16</v>
      </c>
      <c r="AD6" s="3" t="s">
        <v>11</v>
      </c>
      <c r="AE6" s="3" t="s">
        <v>17</v>
      </c>
      <c r="AF6" s="3" t="s">
        <v>12</v>
      </c>
      <c r="AG6" s="3" t="s">
        <v>13</v>
      </c>
      <c r="AH6" s="3" t="s">
        <v>14</v>
      </c>
      <c r="AI6" s="3" t="s">
        <v>15</v>
      </c>
      <c r="AJ6" s="3" t="s">
        <v>16</v>
      </c>
      <c r="AK6" s="3" t="s">
        <v>11</v>
      </c>
      <c r="AL6" s="3" t="s">
        <v>17</v>
      </c>
      <c r="AM6" s="3" t="s">
        <v>12</v>
      </c>
      <c r="AN6" s="3" t="s">
        <v>13</v>
      </c>
      <c r="AO6" s="3" t="s">
        <v>14</v>
      </c>
      <c r="AP6" s="3" t="s">
        <v>15</v>
      </c>
      <c r="AQ6" s="3" t="s">
        <v>16</v>
      </c>
      <c r="AR6" s="3" t="s">
        <v>11</v>
      </c>
      <c r="AS6" s="3" t="s">
        <v>17</v>
      </c>
      <c r="AT6" s="3" t="s">
        <v>12</v>
      </c>
      <c r="AU6" s="3" t="s">
        <v>13</v>
      </c>
      <c r="AV6" s="3" t="s">
        <v>14</v>
      </c>
      <c r="AW6" s="3" t="s">
        <v>15</v>
      </c>
      <c r="AX6" s="3" t="s">
        <v>16</v>
      </c>
    </row>
    <row r="7" spans="1:50" s="7" customFormat="1" x14ac:dyDescent="0.25">
      <c r="A7" s="5" t="s">
        <v>18</v>
      </c>
      <c r="B7" s="6">
        <v>2</v>
      </c>
      <c r="C7" s="6"/>
      <c r="D7" s="6"/>
      <c r="E7" s="6"/>
      <c r="F7" s="6"/>
      <c r="G7" s="6"/>
      <c r="H7" s="6"/>
      <c r="I7" s="6">
        <v>3</v>
      </c>
      <c r="J7" s="6">
        <v>4</v>
      </c>
      <c r="K7" s="6">
        <v>5</v>
      </c>
      <c r="L7" s="6">
        <v>6</v>
      </c>
      <c r="M7" s="6">
        <v>7</v>
      </c>
      <c r="N7" s="6">
        <v>8</v>
      </c>
      <c r="O7" s="6">
        <v>9</v>
      </c>
      <c r="P7" s="6">
        <v>10</v>
      </c>
      <c r="Q7" s="6">
        <v>11</v>
      </c>
      <c r="R7" s="6">
        <v>12</v>
      </c>
      <c r="S7" s="6">
        <v>13</v>
      </c>
      <c r="T7" s="6">
        <v>14</v>
      </c>
      <c r="U7" s="6">
        <v>15</v>
      </c>
      <c r="V7" s="6">
        <v>16</v>
      </c>
      <c r="W7" s="6">
        <v>17</v>
      </c>
      <c r="X7" s="6">
        <v>18</v>
      </c>
      <c r="Y7" s="6">
        <v>19</v>
      </c>
      <c r="Z7" s="6">
        <v>20</v>
      </c>
      <c r="AA7" s="6">
        <v>21</v>
      </c>
      <c r="AB7" s="6">
        <v>22</v>
      </c>
      <c r="AC7" s="6">
        <v>23</v>
      </c>
      <c r="AD7" s="6">
        <v>24</v>
      </c>
      <c r="AE7" s="6">
        <v>25</v>
      </c>
      <c r="AF7" s="6">
        <v>26</v>
      </c>
      <c r="AG7" s="6">
        <v>27</v>
      </c>
      <c r="AH7" s="6">
        <v>28</v>
      </c>
      <c r="AI7" s="6">
        <v>29</v>
      </c>
      <c r="AJ7" s="6">
        <v>30</v>
      </c>
      <c r="AK7" s="6">
        <v>31</v>
      </c>
      <c r="AL7" s="6">
        <v>32</v>
      </c>
      <c r="AM7" s="6">
        <v>33</v>
      </c>
      <c r="AN7" s="6">
        <v>34</v>
      </c>
      <c r="AO7" s="6">
        <v>35</v>
      </c>
      <c r="AP7" s="6">
        <v>36</v>
      </c>
      <c r="AQ7" s="6">
        <v>37</v>
      </c>
      <c r="AR7" s="6">
        <v>38</v>
      </c>
      <c r="AS7" s="6">
        <v>39</v>
      </c>
      <c r="AT7" s="6">
        <v>40</v>
      </c>
      <c r="AU7" s="6">
        <v>41</v>
      </c>
      <c r="AV7" s="6">
        <v>42</v>
      </c>
      <c r="AW7" s="6">
        <v>43</v>
      </c>
      <c r="AX7" s="6">
        <v>44</v>
      </c>
    </row>
    <row r="8" spans="1:50" s="7" customFormat="1" ht="38.25" x14ac:dyDescent="0.25">
      <c r="A8" s="8">
        <v>1</v>
      </c>
      <c r="B8" s="9" t="s">
        <v>19</v>
      </c>
      <c r="C8" s="10">
        <f>I8+P8+W8+AD8+AK8+AR8</f>
        <v>10669000.908305587</v>
      </c>
      <c r="D8" s="10">
        <f>K8+R8+Y8+AF8+AM8+AT8</f>
        <v>195874.75869386733</v>
      </c>
      <c r="E8" s="10">
        <f>L8+S8+Z8+AG8+AN8+AU8</f>
        <v>11132.816543999999</v>
      </c>
      <c r="F8" s="10">
        <f>M8+T8+AA8+AH8+AO8+AV8</f>
        <v>10461993.333067719</v>
      </c>
      <c r="G8" s="10">
        <f>N8+U8+AB8+AI8+AP8+AW8</f>
        <v>10669000.902922658</v>
      </c>
      <c r="H8" s="10">
        <f>O8+V8+AC8+AJ8+AQ8+AX8</f>
        <v>8890834.0902546588</v>
      </c>
      <c r="I8" s="10">
        <f>J8+K8+L8+M8</f>
        <v>7085.7435458673208</v>
      </c>
      <c r="J8" s="10">
        <v>0</v>
      </c>
      <c r="K8" s="10">
        <f>'[1]ПД на отправку '!X5/1000*1.2</f>
        <v>7085.7435458673208</v>
      </c>
      <c r="L8" s="10">
        <v>0</v>
      </c>
      <c r="M8" s="10">
        <v>0</v>
      </c>
      <c r="N8" s="10">
        <f>22331.904*1.2</f>
        <v>26798.284799999998</v>
      </c>
      <c r="O8" s="10">
        <f>'[1]ПД на отправку '!X5/1000</f>
        <v>5904.7862882227673</v>
      </c>
      <c r="P8" s="10">
        <f>Q8+R8+S8+T8</f>
        <v>2663807.5851479997</v>
      </c>
      <c r="Q8" s="10">
        <v>0</v>
      </c>
      <c r="R8" s="10">
        <f>'[1]ПД на отправку '!AD5/1000*1.2</f>
        <v>188789.01514800001</v>
      </c>
      <c r="S8" s="10">
        <v>0</v>
      </c>
      <c r="T8" s="10">
        <v>2475018.5699999998</v>
      </c>
      <c r="U8" s="10">
        <f>2667109.269*1.2</f>
        <v>3200531.1227999995</v>
      </c>
      <c r="V8" s="10">
        <f>'[1]ПД на отправку '!AD5/1000+'[1]ПД на отправку '!AF5/1000</f>
        <v>1231445.3751842836</v>
      </c>
      <c r="W8" s="10">
        <f>X8+Y8+Z8+AA8</f>
        <v>2045641.21</v>
      </c>
      <c r="X8" s="10">
        <v>0</v>
      </c>
      <c r="Y8" s="10">
        <v>0</v>
      </c>
      <c r="Z8" s="10">
        <f>'[1]ПД на отправку '!AN5/1000*1.2</f>
        <v>0</v>
      </c>
      <c r="AA8" s="10">
        <v>2045641.21</v>
      </c>
      <c r="AB8" s="10">
        <f>3244538.8*1.2</f>
        <v>3893446.5599999996</v>
      </c>
      <c r="AC8" s="10">
        <f>'[1]ПД на отправку '!AJ5/1000+'[1]ПД на отправку '!AL5/1000+'[1]ПД на отправку '!AN5/1000</f>
        <v>3549974.3738260553</v>
      </c>
      <c r="AD8" s="10">
        <f>AE8+AF8+AG8+AH8</f>
        <v>2363854.6537139998</v>
      </c>
      <c r="AE8" s="10">
        <v>0</v>
      </c>
      <c r="AF8" s="10">
        <v>0</v>
      </c>
      <c r="AG8" s="10">
        <f>'[1]ПД на отправку '!AT5/1000*1.2</f>
        <v>11132.816543999999</v>
      </c>
      <c r="AH8" s="10">
        <v>2352721.8371699997</v>
      </c>
      <c r="AI8" s="10">
        <f>2361885.92973*1.2</f>
        <v>2834263.1156759998</v>
      </c>
      <c r="AJ8" s="10">
        <f>'[1]ПД на отправку '!AP5/1000+'[1]ПД на отправку '!AR5/1000+'[1]ПД на отправку '!AT5/1000</f>
        <v>3043170.1219172142</v>
      </c>
      <c r="AK8" s="10">
        <f>AL8+AM8+AN8+AO8</f>
        <v>3463777.0102777206</v>
      </c>
      <c r="AL8" s="10">
        <v>0</v>
      </c>
      <c r="AM8" s="10">
        <v>0</v>
      </c>
      <c r="AN8" s="10">
        <f>'[1]ПД на отправку '!AZ5*1.2/1000</f>
        <v>0</v>
      </c>
      <c r="AO8" s="10">
        <f>F13-M8-T8-AA8-AH8-AV8</f>
        <v>3463777.0102777206</v>
      </c>
      <c r="AP8" s="10">
        <f>('[1]ПД на отправку '!AX5*1.2/1000)-558445.5</f>
        <v>589127.11402665777</v>
      </c>
      <c r="AQ8" s="10">
        <f>'[1]ПД на отправку '!AV5/1000+'[1]ПД на отправку '!AX5/1000+'[1]ПД на отправку '!AZ5/1000</f>
        <v>956310.51168888155</v>
      </c>
      <c r="AR8" s="10">
        <f>AS8+AT8+AU8+AV8</f>
        <v>124834.70561999999</v>
      </c>
      <c r="AS8" s="10">
        <v>0</v>
      </c>
      <c r="AT8" s="10">
        <v>0</v>
      </c>
      <c r="AU8" s="10">
        <f>'[1]ПД на отправку '!BF5*1.2/1000</f>
        <v>0</v>
      </c>
      <c r="AV8" s="10">
        <f>'[1]ПД на отправку '!BD5*1.2/1000</f>
        <v>124834.70561999999</v>
      </c>
      <c r="AW8" s="10">
        <f>'[1]ПД на отправку '!BD5*1.2/1000</f>
        <v>124834.70561999999</v>
      </c>
      <c r="AX8" s="10">
        <f>'[1]ПД на отправку '!BB5/1000+'[1]ПД на отправку '!BD5/1000+'[1]ПД на отправку '!BF5/1000</f>
        <v>104028.92134999999</v>
      </c>
    </row>
    <row r="9" spans="1:50" ht="15.75" customHeight="1" x14ac:dyDescent="0.25">
      <c r="A9" s="11"/>
      <c r="B9" s="11"/>
      <c r="C9" s="10">
        <f>C8/1.2</f>
        <v>8890834.090254657</v>
      </c>
      <c r="D9" s="10">
        <f t="shared" ref="D9:AW9" si="0">D8/1.2</f>
        <v>163228.96557822279</v>
      </c>
      <c r="E9" s="10">
        <f t="shared" si="0"/>
        <v>9277.3471200000004</v>
      </c>
      <c r="F9" s="10"/>
      <c r="G9" s="10">
        <f t="shared" si="0"/>
        <v>8890834.0857688822</v>
      </c>
      <c r="H9" s="10"/>
      <c r="I9" s="10">
        <f t="shared" si="0"/>
        <v>5904.7862882227673</v>
      </c>
      <c r="J9" s="10">
        <f t="shared" si="0"/>
        <v>0</v>
      </c>
      <c r="K9" s="10">
        <f t="shared" si="0"/>
        <v>5904.7862882227673</v>
      </c>
      <c r="L9" s="10">
        <f t="shared" si="0"/>
        <v>0</v>
      </c>
      <c r="M9" s="10">
        <f t="shared" si="0"/>
        <v>0</v>
      </c>
      <c r="N9" s="10">
        <f t="shared" si="0"/>
        <v>22331.903999999999</v>
      </c>
      <c r="O9" s="10"/>
      <c r="P9" s="10">
        <f t="shared" si="0"/>
        <v>2219839.65429</v>
      </c>
      <c r="Q9" s="10">
        <f t="shared" si="0"/>
        <v>0</v>
      </c>
      <c r="R9" s="10">
        <f t="shared" si="0"/>
        <v>157324.17929</v>
      </c>
      <c r="S9" s="10">
        <f t="shared" si="0"/>
        <v>0</v>
      </c>
      <c r="T9" s="10">
        <f t="shared" si="0"/>
        <v>2062515.4749999999</v>
      </c>
      <c r="U9" s="10">
        <f t="shared" si="0"/>
        <v>2667109.2689999999</v>
      </c>
      <c r="V9" s="10">
        <v>0</v>
      </c>
      <c r="W9" s="10">
        <f t="shared" si="0"/>
        <v>1704701.0083333333</v>
      </c>
      <c r="X9" s="10">
        <f t="shared" si="0"/>
        <v>0</v>
      </c>
      <c r="Y9" s="10">
        <f t="shared" si="0"/>
        <v>0</v>
      </c>
      <c r="Z9" s="10">
        <f t="shared" si="0"/>
        <v>0</v>
      </c>
      <c r="AA9" s="10">
        <f t="shared" si="0"/>
        <v>1704701.0083333333</v>
      </c>
      <c r="AB9" s="10">
        <f t="shared" si="0"/>
        <v>3244538.8</v>
      </c>
      <c r="AC9" s="10"/>
      <c r="AD9" s="10">
        <f t="shared" si="0"/>
        <v>1969878.8780949998</v>
      </c>
      <c r="AE9" s="10">
        <f t="shared" si="0"/>
        <v>0</v>
      </c>
      <c r="AF9" s="10">
        <f t="shared" si="0"/>
        <v>0</v>
      </c>
      <c r="AG9" s="10">
        <f t="shared" si="0"/>
        <v>9277.3471200000004</v>
      </c>
      <c r="AH9" s="10">
        <f t="shared" si="0"/>
        <v>1960601.5309749998</v>
      </c>
      <c r="AI9" s="10">
        <f t="shared" si="0"/>
        <v>2361885.92973</v>
      </c>
      <c r="AJ9" s="10"/>
      <c r="AK9" s="10">
        <f t="shared" si="0"/>
        <v>2886480.8418981005</v>
      </c>
      <c r="AL9" s="10">
        <f t="shared" si="0"/>
        <v>0</v>
      </c>
      <c r="AM9" s="10">
        <f t="shared" si="0"/>
        <v>0</v>
      </c>
      <c r="AN9" s="10">
        <f t="shared" si="0"/>
        <v>0</v>
      </c>
      <c r="AO9" s="10">
        <f t="shared" si="0"/>
        <v>2886480.8418981005</v>
      </c>
      <c r="AP9" s="10">
        <f t="shared" si="0"/>
        <v>490939.2616888815</v>
      </c>
      <c r="AQ9" s="10"/>
      <c r="AR9" s="10">
        <f t="shared" si="0"/>
        <v>104028.92135</v>
      </c>
      <c r="AS9" s="10">
        <f t="shared" si="0"/>
        <v>0</v>
      </c>
      <c r="AT9" s="10">
        <f t="shared" si="0"/>
        <v>0</v>
      </c>
      <c r="AU9" s="10">
        <f t="shared" si="0"/>
        <v>0</v>
      </c>
      <c r="AV9" s="10">
        <f t="shared" si="0"/>
        <v>104028.92135</v>
      </c>
      <c r="AW9" s="10">
        <f t="shared" si="0"/>
        <v>104028.92135</v>
      </c>
      <c r="AX9" s="10"/>
    </row>
    <row r="10" spans="1:50" x14ac:dyDescent="0.25">
      <c r="A10" s="12"/>
      <c r="B10" s="12"/>
      <c r="C10" s="12"/>
      <c r="D10" s="12"/>
      <c r="E10" s="12"/>
      <c r="F10" s="12"/>
      <c r="G10" s="12"/>
      <c r="H10" s="12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4"/>
      <c r="V10" s="14"/>
      <c r="W10" s="13"/>
      <c r="X10" s="13"/>
      <c r="Y10" s="13"/>
      <c r="Z10" s="13"/>
      <c r="AA10" s="13"/>
      <c r="AD10" s="13"/>
      <c r="AE10" s="13"/>
      <c r="AF10" s="13"/>
      <c r="AG10" s="13"/>
      <c r="AH10" s="13"/>
      <c r="AI10" s="13"/>
      <c r="AJ10" s="14"/>
    </row>
    <row r="11" spans="1:50" x14ac:dyDescent="0.25">
      <c r="A11" s="12"/>
      <c r="B11" s="12"/>
      <c r="C11" s="13"/>
      <c r="D11" s="12"/>
      <c r="E11" s="12"/>
      <c r="F11" s="12"/>
      <c r="G11" s="13"/>
      <c r="H11" s="13"/>
      <c r="I11" s="13"/>
      <c r="J11" s="13"/>
      <c r="K11" s="13"/>
      <c r="L11" s="13"/>
      <c r="M11" s="13"/>
      <c r="N11" s="13"/>
      <c r="O11" s="14"/>
      <c r="P11" s="13"/>
      <c r="Q11" s="13"/>
      <c r="R11" s="13"/>
      <c r="S11" s="13"/>
      <c r="T11" s="13"/>
      <c r="U11" s="13"/>
      <c r="V11" s="14"/>
      <c r="W11" s="13"/>
      <c r="X11" s="13"/>
      <c r="Y11" s="13"/>
      <c r="Z11" s="13"/>
      <c r="AA11" s="13"/>
      <c r="AD11" s="13"/>
      <c r="AE11" s="13"/>
      <c r="AF11" s="13"/>
      <c r="AG11" s="13"/>
      <c r="AH11" s="13"/>
      <c r="AI11" s="13"/>
      <c r="AJ11" s="14"/>
    </row>
    <row r="12" spans="1:50" ht="50.25" hidden="1" customHeight="1" x14ac:dyDescent="0.25">
      <c r="A12" s="12"/>
      <c r="B12" s="12"/>
      <c r="C12" s="13">
        <f>'[1]ПД на отправку '!O14317</f>
        <v>8890834090.0858459</v>
      </c>
      <c r="D12" s="12"/>
      <c r="E12" s="12"/>
      <c r="F12" s="12"/>
      <c r="G12" s="13"/>
      <c r="H12" s="12"/>
      <c r="I12" s="15" t="s">
        <v>20</v>
      </c>
      <c r="J12" s="15"/>
      <c r="K12" s="15"/>
      <c r="L12" s="15"/>
      <c r="M12" s="15"/>
      <c r="N12" s="15"/>
      <c r="O12" s="15"/>
      <c r="P12" s="15"/>
      <c r="Q12" s="13"/>
      <c r="R12" s="13"/>
      <c r="S12" s="13"/>
      <c r="T12" s="13"/>
      <c r="V12" s="14"/>
      <c r="W12" s="13"/>
      <c r="X12" s="13"/>
      <c r="Y12" s="16" t="s">
        <v>21</v>
      </c>
      <c r="Z12" s="16"/>
      <c r="AA12" s="16"/>
      <c r="AD12" s="13"/>
      <c r="AE12" s="13"/>
      <c r="AF12" s="13"/>
      <c r="AG12" s="13"/>
      <c r="AH12" s="13"/>
      <c r="AI12" s="13"/>
      <c r="AJ12" s="14"/>
      <c r="AP12" s="17">
        <f>AP8+AV8-AQ8-AV9</f>
        <v>-346377.61339222378</v>
      </c>
    </row>
    <row r="13" spans="1:50" hidden="1" x14ac:dyDescent="0.25">
      <c r="F13" s="17">
        <f>'[1]ПД на отправку '!Q14317/1000*1.2</f>
        <v>10461993.333067721</v>
      </c>
      <c r="I13" s="17"/>
      <c r="J13" t="s">
        <v>22</v>
      </c>
      <c r="O13">
        <f>8724546750.34644/1000*1.2</f>
        <v>10469456.100415727</v>
      </c>
    </row>
    <row r="14" spans="1:50" hidden="1" x14ac:dyDescent="0.25">
      <c r="C14" s="10">
        <f>C8/1.2</f>
        <v>8890834.090254657</v>
      </c>
      <c r="D14" s="10">
        <f>D15</f>
        <v>163228.96557822276</v>
      </c>
      <c r="E14" s="10">
        <f>E15</f>
        <v>9277.3471200000004</v>
      </c>
      <c r="F14" s="10">
        <f>F15</f>
        <v>8718327.7775564343</v>
      </c>
    </row>
    <row r="15" spans="1:50" hidden="1" x14ac:dyDescent="0.25">
      <c r="D15" s="17">
        <f>'[1]ПД на отправку '!P14317/1000</f>
        <v>163228.96557822276</v>
      </c>
      <c r="E15">
        <f>'[1]ПД на отправку '!R14317/1000</f>
        <v>9277.3471200000004</v>
      </c>
      <c r="F15" s="17">
        <f>'[1]ПД на отправку '!Q14317/1000</f>
        <v>8718327.7775564343</v>
      </c>
      <c r="O15">
        <v>8724546750.3464394</v>
      </c>
    </row>
    <row r="16" spans="1:50" hidden="1" x14ac:dyDescent="0.25"/>
    <row r="17" spans="1:36" hidden="1" x14ac:dyDescent="0.25">
      <c r="D17" s="10">
        <f>H8*1.2</f>
        <v>10669000.908305591</v>
      </c>
    </row>
    <row r="18" spans="1:36" hidden="1" x14ac:dyDescent="0.25"/>
    <row r="19" spans="1:36" hidden="1" x14ac:dyDescent="0.25">
      <c r="D19" s="13">
        <f>D17-N8-U8-AB8-AP8</f>
        <v>2959097.8266789331</v>
      </c>
    </row>
    <row r="20" spans="1:36" hidden="1" x14ac:dyDescent="0.25"/>
    <row r="21" spans="1:36" hidden="1" x14ac:dyDescent="0.25">
      <c r="B21" t="s">
        <v>23</v>
      </c>
    </row>
    <row r="22" spans="1:36" hidden="1" x14ac:dyDescent="0.25"/>
    <row r="23" spans="1:36" ht="38.25" hidden="1" x14ac:dyDescent="0.25">
      <c r="A23" s="8">
        <v>1</v>
      </c>
      <c r="B23" s="9" t="s">
        <v>19</v>
      </c>
      <c r="C23" s="10">
        <v>8497938.25</v>
      </c>
      <c r="D23" s="10">
        <v>196134.05</v>
      </c>
      <c r="E23" s="10">
        <v>452466.46</v>
      </c>
      <c r="F23" s="10">
        <v>7849337.7400000002</v>
      </c>
      <c r="G23" s="10">
        <v>8497938.25</v>
      </c>
      <c r="H23" s="10">
        <v>7081615.21</v>
      </c>
      <c r="I23" s="10">
        <v>7248.86</v>
      </c>
      <c r="J23" s="10">
        <v>0</v>
      </c>
      <c r="K23" s="10">
        <v>7248.86</v>
      </c>
      <c r="L23" s="10">
        <v>0</v>
      </c>
      <c r="M23" s="10">
        <v>0</v>
      </c>
      <c r="N23" s="10">
        <v>26798.28</v>
      </c>
      <c r="O23" s="10">
        <v>6040.72</v>
      </c>
      <c r="P23" s="10">
        <v>2663903.7599999998</v>
      </c>
      <c r="Q23" s="10">
        <v>0</v>
      </c>
      <c r="R23" s="10">
        <v>188885.19</v>
      </c>
      <c r="S23" s="10">
        <v>0</v>
      </c>
      <c r="T23" s="10">
        <v>2475018.5699999998</v>
      </c>
      <c r="U23" s="10">
        <v>3200531.12</v>
      </c>
      <c r="V23" s="10">
        <v>1233468.5900000001</v>
      </c>
      <c r="W23" s="10">
        <v>2705248.87</v>
      </c>
      <c r="X23" s="10">
        <v>0</v>
      </c>
      <c r="Y23" s="10">
        <v>0</v>
      </c>
      <c r="Z23" s="10">
        <v>163077.07</v>
      </c>
      <c r="AA23" s="18">
        <v>2542171.7999999998</v>
      </c>
      <c r="AB23" s="18">
        <v>4093751.3</v>
      </c>
      <c r="AC23" s="10">
        <v>4032893.41</v>
      </c>
      <c r="AD23" s="10">
        <v>3121536.76</v>
      </c>
      <c r="AE23" s="10">
        <v>0</v>
      </c>
      <c r="AF23" s="10">
        <v>0</v>
      </c>
      <c r="AG23" s="10">
        <v>289389.39</v>
      </c>
      <c r="AH23" s="10">
        <v>2832147.37</v>
      </c>
      <c r="AI23" s="10">
        <v>1176857.55</v>
      </c>
      <c r="AJ23" s="10">
        <v>1809212.49</v>
      </c>
    </row>
    <row r="24" spans="1:36" hidden="1" x14ac:dyDescent="0.25"/>
    <row r="25" spans="1:36" hidden="1" x14ac:dyDescent="0.25"/>
    <row r="83" spans="2:2" x14ac:dyDescent="0.25">
      <c r="B83" t="s">
        <v>24</v>
      </c>
    </row>
  </sheetData>
  <mergeCells count="25">
    <mergeCell ref="AW5:AX5"/>
    <mergeCell ref="I12:P12"/>
    <mergeCell ref="Y12:AA12"/>
    <mergeCell ref="AB5:AC5"/>
    <mergeCell ref="AD5:AH5"/>
    <mergeCell ref="AI5:AJ5"/>
    <mergeCell ref="AK5:AO5"/>
    <mergeCell ref="AP5:AQ5"/>
    <mergeCell ref="AR5:AV5"/>
    <mergeCell ref="AR4:AX4"/>
    <mergeCell ref="A5:A6"/>
    <mergeCell ref="B5:B6"/>
    <mergeCell ref="C5:F5"/>
    <mergeCell ref="G5:H5"/>
    <mergeCell ref="I5:M5"/>
    <mergeCell ref="N5:O5"/>
    <mergeCell ref="P5:T5"/>
    <mergeCell ref="U5:V5"/>
    <mergeCell ref="W5:AA5"/>
    <mergeCell ref="C4:H4"/>
    <mergeCell ref="I4:O4"/>
    <mergeCell ref="P4:V4"/>
    <mergeCell ref="W4:AC4"/>
    <mergeCell ref="AD4:AJ4"/>
    <mergeCell ref="AK4:AQ4"/>
  </mergeCells>
  <pageMargins left="0.7" right="0.7" top="0.75" bottom="0.75" header="0.3" footer="0.3"/>
  <pageSetup paperSize="9" scale="2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 13</vt:lpstr>
      <vt:lpstr>'стр. 13'!Область_печати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2025-07-07T09:54:47Z</dcterms:created>
  <dcterms:modified xsi:type="dcterms:W3CDTF">2025-07-07T09:55:32Z</dcterms:modified>
</cp:coreProperties>
</file>